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8448" activeTab="0"/>
  </bookViews>
  <sheets>
    <sheet name="PL công khai DT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_xlnm.Print_Titles" localSheetId="0">'PL công khai DT2022'!$6:$6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<sst xmlns="http://schemas.openxmlformats.org/spreadsheetml/2006/main" count="179" uniqueCount="79">
  <si>
    <t>STT</t>
  </si>
  <si>
    <t>Néi dung</t>
  </si>
  <si>
    <t>BV Phong</t>
  </si>
  <si>
    <t>BV Lao</t>
  </si>
  <si>
    <t>BV YHCT</t>
  </si>
  <si>
    <t>I</t>
  </si>
  <si>
    <t>II</t>
  </si>
  <si>
    <t>2.1</t>
  </si>
  <si>
    <t>2.3</t>
  </si>
  <si>
    <t>2.2</t>
  </si>
  <si>
    <t>3.1</t>
  </si>
  <si>
    <t>3.2</t>
  </si>
  <si>
    <t>SỞ Y TẾ TỈNH HÀ NAM</t>
  </si>
  <si>
    <t>Mẫu biểu số 49</t>
  </si>
  <si>
    <t>Mã số ĐVSDNS</t>
  </si>
  <si>
    <t>Thu chi ngân sách và phí</t>
  </si>
  <si>
    <t>Số thu phí</t>
  </si>
  <si>
    <t>Chi từ nguồn thu phí</t>
  </si>
  <si>
    <t>Trong đó 35-40% để lại làm lương</t>
  </si>
  <si>
    <t xml:space="preserve"> - Từ nguồn thu năm 2020</t>
  </si>
  <si>
    <t xml:space="preserve"> - Từ nguồn thu năm 2022</t>
  </si>
  <si>
    <t>Thu DV học phí: 40% làm lương</t>
  </si>
  <si>
    <t>Số thu từ dịch vụ KCB</t>
  </si>
  <si>
    <t>Chi từ nguồn DVKCB</t>
  </si>
  <si>
    <t>Nguồn để lại làm lương, chi khác</t>
  </si>
  <si>
    <t>Số phí nộp NSNN</t>
  </si>
  <si>
    <t>Dự toán chi NSNN</t>
  </si>
  <si>
    <t>Quản lý nhà nước (340-341)</t>
  </si>
  <si>
    <t>Kinh phí thực hiện tự chủ</t>
  </si>
  <si>
    <t>Kinh phí không thực hiện tự chủ</t>
  </si>
  <si>
    <t>Sự nghiệp y tế</t>
  </si>
  <si>
    <t>Kinh phí nhiệm vụ thường xuyên</t>
  </si>
  <si>
    <t>Kinh phí nhiệm vụ không thường xuyên</t>
  </si>
  <si>
    <t>Loại130  khoản 131</t>
  </si>
  <si>
    <t>Loại 130 khoản 132</t>
  </si>
  <si>
    <t>Loại 130 khoản 139</t>
  </si>
  <si>
    <t>Sự nghiệp dân số</t>
  </si>
  <si>
    <t>Loại 130 khoản 151 huyện, tỉnh</t>
  </si>
  <si>
    <t>Loại 130 khoản 151 xã</t>
  </si>
  <si>
    <t>Sự nghiệp y tế xã, phường, NV y tế thôn</t>
  </si>
  <si>
    <t xml:space="preserve"> + Sự nghiệp y tế xã, phường</t>
  </si>
  <si>
    <t xml:space="preserve"> + Nhân viên y tế thôn, xóm</t>
  </si>
  <si>
    <t>3.3</t>
  </si>
  <si>
    <t>Sự nghiệp đào tạo</t>
  </si>
  <si>
    <t>Loại 070 khoản 093</t>
  </si>
  <si>
    <t>Địa điểm KBNN nơi đơn vị SDNS giao dịch</t>
  </si>
  <si>
    <t>KBNN tỉnh</t>
  </si>
  <si>
    <t>KBNN huyện Lý Nhân</t>
  </si>
  <si>
    <t>KBNN huyện Bình Lục</t>
  </si>
  <si>
    <t>KBNN huyện Thanh Liêm</t>
  </si>
  <si>
    <t>KBNN huyện Duy Tiên</t>
  </si>
  <si>
    <t>KBNN huyện Kim Bảng</t>
  </si>
  <si>
    <t>Văn phòng Sở Y tế</t>
  </si>
  <si>
    <t>Chi cục ATVSTP</t>
  </si>
  <si>
    <t>Chi cục DSKHHGĐ</t>
  </si>
  <si>
    <t>BVĐK tỉnh</t>
  </si>
  <si>
    <t>BV Tâm thần</t>
  </si>
  <si>
    <t>BV Mắt</t>
  </si>
  <si>
    <t>BV Sản Nhi</t>
  </si>
  <si>
    <t>TT giám định y khoa</t>
  </si>
  <si>
    <t>Nội dung</t>
  </si>
  <si>
    <t>Chương 423</t>
  </si>
  <si>
    <t>DVT: 1.000 ĐVN</t>
  </si>
  <si>
    <t>TT Pháp y tỉnh</t>
  </si>
  <si>
    <t>TT Kiểm nghiệm T-MP-TP</t>
  </si>
  <si>
    <t>Trung tâm kiểm soát bệnh tật</t>
  </si>
  <si>
    <t>BVĐK khu vực Nam Lý</t>
  </si>
  <si>
    <t>TTYT huyện Bình Lục</t>
  </si>
  <si>
    <t>TTYT huyện Lý Nhân</t>
  </si>
  <si>
    <t>TTYT huyện Thanh Liêm</t>
  </si>
  <si>
    <t>TTYT Thị xã Duy Tiên</t>
  </si>
  <si>
    <t>TTYT huyện Kim Bảng</t>
  </si>
  <si>
    <t>TTYT Thành phố Phủ Lý</t>
  </si>
  <si>
    <t>Trường CĐYT</t>
  </si>
  <si>
    <t>Kèm theo Quyết định số              /QĐ-SYT ngày       tháng 01 năm 2022 của Sở Y tế tỉnh Hà Nam</t>
  </si>
  <si>
    <t>Loại 130-151 thù lao CT viên dân số xã</t>
  </si>
  <si>
    <t>Tổng số KP được giao</t>
  </si>
  <si>
    <t>Tổng số KP đã phân bổ cho các đơn vị</t>
  </si>
  <si>
    <t>DỰ TOÁN NSNN NĂM 2021 ĐƯỢC GIAO VÀ ĐÃ PHÂN BỔ CHO CÁC ĐƠN VỊ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</si>
</sst>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u val="single"/>
      <sz val="12"/>
      <color indexed="36"/>
      <name val=".VnTime"/>
      <family val="2"/>
    </font>
    <font>
      <sz val="12"/>
      <color indexed="17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.VnTime"/>
      <family val="2"/>
    </font>
    <font>
      <u val="single"/>
      <sz val="8"/>
      <color indexed="12"/>
      <name val=".VnArial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Arial"/>
      <family val="0"/>
    </font>
    <font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b/>
      <i/>
      <sz val="10"/>
      <name val=".VnTime"/>
      <family val="2"/>
    </font>
    <font>
      <sz val="9"/>
      <name val=".VnTime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4" applyNumberFormat="0" applyFill="0" applyAlignment="0" applyProtection="0"/>
    <xf numFmtId="0" fontId="15" fillId="22" borderId="0" applyNumberFormat="0" applyBorder="0" applyAlignment="0" applyProtection="0"/>
    <xf numFmtId="0" fontId="0" fillId="23" borderId="5" applyNumberFormat="0" applyFont="0" applyAlignment="0" applyProtection="0"/>
    <xf numFmtId="0" fontId="16" fillId="20" borderId="6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1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0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2" fillId="0" borderId="0">
      <alignment/>
      <protection/>
    </xf>
  </cellStyleXfs>
  <cellXfs count="62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8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8" xfId="0" applyFont="1" applyBorder="1" applyAlignment="1">
      <alignment/>
    </xf>
    <xf numFmtId="0" fontId="34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3" fontId="34" fillId="0" borderId="12" xfId="0" applyNumberFormat="1" applyFont="1" applyBorder="1" applyAlignment="1">
      <alignment horizontal="right" vertical="center" wrapText="1"/>
    </xf>
    <xf numFmtId="0" fontId="34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3" fontId="36" fillId="0" borderId="12" xfId="0" applyNumberFormat="1" applyFont="1" applyBorder="1" applyAlignment="1">
      <alignment horizontal="right" vertical="center" wrapText="1"/>
    </xf>
    <xf numFmtId="0" fontId="36" fillId="0" borderId="12" xfId="0" applyFont="1" applyBorder="1" applyAlignment="1">
      <alignment vertical="center" wrapText="1"/>
    </xf>
    <xf numFmtId="3" fontId="34" fillId="0" borderId="13" xfId="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0" fontId="35" fillId="0" borderId="13" xfId="0" applyFont="1" applyBorder="1" applyAlignment="1">
      <alignment vertical="center" wrapText="1"/>
    </xf>
    <xf numFmtId="3" fontId="35" fillId="0" borderId="14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right" vertical="center" wrapText="1"/>
    </xf>
    <xf numFmtId="0" fontId="32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3" fontId="35" fillId="0" borderId="17" xfId="0" applyNumberFormat="1" applyFont="1" applyBorder="1" applyAlignment="1">
      <alignment horizontal="right" vertical="center" wrapText="1"/>
    </xf>
    <xf numFmtId="3" fontId="34" fillId="0" borderId="17" xfId="0" applyNumberFormat="1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3" fontId="36" fillId="0" borderId="14" xfId="0" applyNumberFormat="1" applyFont="1" applyBorder="1" applyAlignment="1">
      <alignment horizontal="right" vertical="center" wrapText="1"/>
    </xf>
    <xf numFmtId="0" fontId="29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vertical="center" wrapText="1"/>
    </xf>
    <xf numFmtId="3" fontId="34" fillId="0" borderId="19" xfId="0" applyNumberFormat="1" applyFont="1" applyBorder="1" applyAlignment="1">
      <alignment horizontal="right" vertical="center" wrapText="1"/>
    </xf>
    <xf numFmtId="3" fontId="36" fillId="0" borderId="19" xfId="0" applyNumberFormat="1" applyFont="1" applyBorder="1" applyAlignment="1">
      <alignment horizontal="right"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3" fontId="36" fillId="0" borderId="13" xfId="0" applyNumberFormat="1" applyFont="1" applyBorder="1" applyAlignment="1">
      <alignment horizontal="right" vertical="center" wrapText="1"/>
    </xf>
    <xf numFmtId="0" fontId="38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3" fillId="0" borderId="8" xfId="0" applyFont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m%202013\Du%20toan\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m%202013\Du%20toan\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m%202013\Du%20toan\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8"/>
  <sheetViews>
    <sheetView tabSelected="1" zoomScalePageLayoutView="0" workbookViewId="0" topLeftCell="K1">
      <selection activeCell="O2" sqref="O2:AB2"/>
    </sheetView>
  </sheetViews>
  <sheetFormatPr defaultColWidth="9.140625" defaultRowHeight="12.75"/>
  <cols>
    <col min="1" max="1" width="3.7109375" style="1" customWidth="1"/>
    <col min="2" max="2" width="29.8515625" style="8" customWidth="1"/>
    <col min="3" max="3" width="10.00390625" style="8" customWidth="1"/>
    <col min="4" max="4" width="10.140625" style="1" customWidth="1"/>
    <col min="5" max="5" width="10.00390625" style="1" customWidth="1"/>
    <col min="6" max="6" width="9.140625" style="1" customWidth="1"/>
    <col min="7" max="7" width="9.421875" style="1" customWidth="1"/>
    <col min="8" max="8" width="8.28125" style="1" customWidth="1"/>
    <col min="9" max="10" width="9.00390625" style="1" customWidth="1"/>
    <col min="11" max="11" width="9.421875" style="1" customWidth="1"/>
    <col min="12" max="12" width="9.28125" style="1" customWidth="1"/>
    <col min="13" max="13" width="10.28125" style="1" customWidth="1"/>
    <col min="14" max="14" width="9.00390625" style="1" customWidth="1"/>
    <col min="15" max="15" width="3.7109375" style="1" customWidth="1"/>
    <col min="16" max="16" width="29.8515625" style="1" customWidth="1"/>
    <col min="17" max="17" width="8.7109375" style="1" customWidth="1"/>
    <col min="18" max="18" width="9.421875" style="1" customWidth="1"/>
    <col min="19" max="19" width="10.28125" style="1" customWidth="1"/>
    <col min="20" max="20" width="8.8515625" style="1" customWidth="1"/>
    <col min="21" max="21" width="10.140625" style="1" customWidth="1"/>
    <col min="22" max="22" width="9.28125" style="1" customWidth="1"/>
    <col min="23" max="23" width="9.421875" style="1" customWidth="1"/>
    <col min="24" max="24" width="8.8515625" style="1" customWidth="1"/>
    <col min="25" max="25" width="9.28125" style="1" customWidth="1"/>
    <col min="26" max="28" width="9.421875" style="1" customWidth="1"/>
    <col min="29" max="16384" width="9.140625" style="1" customWidth="1"/>
  </cols>
  <sheetData>
    <row r="1" spans="1:28" ht="20.25" customHeight="1">
      <c r="A1" s="9" t="s">
        <v>12</v>
      </c>
      <c r="B1" s="10"/>
      <c r="C1" s="10"/>
      <c r="D1" s="11"/>
      <c r="E1" s="11"/>
      <c r="F1" s="11"/>
      <c r="G1" s="11"/>
      <c r="H1" s="11"/>
      <c r="I1" s="58"/>
      <c r="J1" s="58"/>
      <c r="K1" s="58"/>
      <c r="L1" s="58"/>
      <c r="M1" s="58"/>
      <c r="N1" s="9"/>
      <c r="O1" s="9"/>
      <c r="P1" s="9"/>
      <c r="Q1" s="9"/>
      <c r="R1" s="12"/>
      <c r="S1" s="12"/>
      <c r="T1" s="12"/>
      <c r="U1" s="12"/>
      <c r="V1" s="59" t="s">
        <v>13</v>
      </c>
      <c r="W1" s="59"/>
      <c r="X1" s="59"/>
      <c r="Y1" s="59"/>
      <c r="Z1" s="59"/>
      <c r="AA1" s="59"/>
      <c r="AB1" s="59"/>
    </row>
    <row r="2" spans="1:28" ht="18.75" customHeight="1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 t="s">
        <v>78</v>
      </c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ht="17.25" customHeight="1">
      <c r="A3" s="59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 t="s">
        <v>74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ht="3.75" customHeight="1" hidden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.75" customHeight="1">
      <c r="A5" s="12"/>
      <c r="B5" s="60" t="s">
        <v>61</v>
      </c>
      <c r="C5" s="60"/>
      <c r="D5" s="60"/>
      <c r="E5" s="12"/>
      <c r="F5" s="12"/>
      <c r="G5" s="13"/>
      <c r="H5" s="13"/>
      <c r="I5" s="12"/>
      <c r="J5" s="12"/>
      <c r="K5" s="14"/>
      <c r="L5" s="61" t="s">
        <v>62</v>
      </c>
      <c r="M5" s="61"/>
      <c r="N5" s="61"/>
      <c r="O5" s="15"/>
      <c r="P5" s="15"/>
      <c r="Q5" s="16"/>
      <c r="R5" s="12"/>
      <c r="S5" s="12"/>
      <c r="T5" s="12"/>
      <c r="U5" s="13"/>
      <c r="V5" s="13"/>
      <c r="W5" s="13"/>
      <c r="X5" s="16"/>
      <c r="Y5" s="16"/>
      <c r="Z5" s="61" t="s">
        <v>62</v>
      </c>
      <c r="AA5" s="61"/>
      <c r="AB5" s="61"/>
    </row>
    <row r="6" spans="1:28" s="2" customFormat="1" ht="40.5" customHeight="1">
      <c r="A6" s="17" t="s">
        <v>0</v>
      </c>
      <c r="B6" s="17" t="s">
        <v>60</v>
      </c>
      <c r="C6" s="57" t="s">
        <v>76</v>
      </c>
      <c r="D6" s="57" t="s">
        <v>77</v>
      </c>
      <c r="E6" s="17" t="s">
        <v>52</v>
      </c>
      <c r="F6" s="17" t="s">
        <v>53</v>
      </c>
      <c r="G6" s="17" t="s">
        <v>54</v>
      </c>
      <c r="H6" s="17" t="s">
        <v>55</v>
      </c>
      <c r="I6" s="17" t="s">
        <v>56</v>
      </c>
      <c r="J6" s="17" t="s">
        <v>57</v>
      </c>
      <c r="K6" s="17" t="s">
        <v>3</v>
      </c>
      <c r="L6" s="17" t="s">
        <v>4</v>
      </c>
      <c r="M6" s="17" t="s">
        <v>58</v>
      </c>
      <c r="N6" s="17" t="s">
        <v>59</v>
      </c>
      <c r="O6" s="17" t="s">
        <v>0</v>
      </c>
      <c r="P6" s="17" t="s">
        <v>1</v>
      </c>
      <c r="Q6" s="17" t="s">
        <v>63</v>
      </c>
      <c r="R6" s="17" t="s">
        <v>64</v>
      </c>
      <c r="S6" s="17" t="s">
        <v>65</v>
      </c>
      <c r="T6" s="17" t="s">
        <v>66</v>
      </c>
      <c r="U6" s="17" t="s">
        <v>67</v>
      </c>
      <c r="V6" s="17" t="s">
        <v>69</v>
      </c>
      <c r="W6" s="17" t="s">
        <v>68</v>
      </c>
      <c r="X6" s="17" t="s">
        <v>70</v>
      </c>
      <c r="Y6" s="17" t="s">
        <v>71</v>
      </c>
      <c r="Z6" s="17" t="s">
        <v>72</v>
      </c>
      <c r="AA6" s="17" t="s">
        <v>73</v>
      </c>
      <c r="AB6" s="17" t="s">
        <v>2</v>
      </c>
    </row>
    <row r="7" spans="1:28" s="3" customFormat="1" ht="12.75" customHeight="1">
      <c r="A7" s="18"/>
      <c r="B7" s="18" t="s">
        <v>14</v>
      </c>
      <c r="C7" s="18"/>
      <c r="D7" s="19"/>
      <c r="E7" s="20">
        <v>1052143</v>
      </c>
      <c r="F7" s="20">
        <v>1099028</v>
      </c>
      <c r="G7" s="20">
        <v>1081805</v>
      </c>
      <c r="H7" s="20">
        <v>1051999</v>
      </c>
      <c r="I7" s="20">
        <v>1052000</v>
      </c>
      <c r="J7" s="20">
        <v>1051995</v>
      </c>
      <c r="K7" s="20">
        <v>1052001</v>
      </c>
      <c r="L7" s="20">
        <v>1060718</v>
      </c>
      <c r="M7" s="20">
        <v>1124487</v>
      </c>
      <c r="N7" s="20">
        <v>1003388</v>
      </c>
      <c r="O7" s="21"/>
      <c r="P7" s="18" t="s">
        <v>14</v>
      </c>
      <c r="Q7" s="20">
        <v>1085732</v>
      </c>
      <c r="R7" s="20">
        <v>1051996</v>
      </c>
      <c r="S7" s="20">
        <v>1126343</v>
      </c>
      <c r="T7" s="19">
        <v>1106510</v>
      </c>
      <c r="U7" s="20">
        <v>1051902</v>
      </c>
      <c r="V7" s="20">
        <v>1051899</v>
      </c>
      <c r="W7" s="20">
        <v>1051901</v>
      </c>
      <c r="X7" s="20">
        <v>1051897</v>
      </c>
      <c r="Y7" s="20">
        <v>1051900</v>
      </c>
      <c r="Z7" s="20">
        <v>1051760</v>
      </c>
      <c r="AA7" s="20">
        <v>1051761</v>
      </c>
      <c r="AB7" s="20">
        <v>1052002</v>
      </c>
    </row>
    <row r="8" spans="1:45" s="3" customFormat="1" ht="12.75" customHeight="1">
      <c r="A8" s="22" t="s">
        <v>5</v>
      </c>
      <c r="B8" s="23" t="s">
        <v>15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2" t="s">
        <v>5</v>
      </c>
      <c r="P8" s="23" t="s">
        <v>15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s="2" customFormat="1" ht="12.75" customHeight="1">
      <c r="A9" s="26">
        <v>1</v>
      </c>
      <c r="B9" s="27" t="s">
        <v>16</v>
      </c>
      <c r="C9" s="24">
        <v>550000</v>
      </c>
      <c r="D9" s="24">
        <f>SUM(E9:AB9)-O9</f>
        <v>550000</v>
      </c>
      <c r="E9" s="28">
        <v>400000</v>
      </c>
      <c r="F9" s="28">
        <v>50000</v>
      </c>
      <c r="G9" s="28"/>
      <c r="H9" s="28"/>
      <c r="I9" s="28"/>
      <c r="J9" s="28"/>
      <c r="K9" s="28"/>
      <c r="L9" s="28"/>
      <c r="M9" s="28"/>
      <c r="N9" s="28">
        <v>100000</v>
      </c>
      <c r="O9" s="26">
        <v>1</v>
      </c>
      <c r="P9" s="27" t="s">
        <v>16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2" customFormat="1" ht="12.75" customHeight="1">
      <c r="A10" s="26">
        <v>2</v>
      </c>
      <c r="B10" s="27" t="s">
        <v>17</v>
      </c>
      <c r="C10" s="24">
        <v>435000</v>
      </c>
      <c r="D10" s="24">
        <f>SUM(E10:AB10)-O10</f>
        <v>435000</v>
      </c>
      <c r="E10" s="28">
        <v>305000</v>
      </c>
      <c r="F10" s="28">
        <v>35000</v>
      </c>
      <c r="G10" s="28"/>
      <c r="H10" s="28"/>
      <c r="I10" s="28"/>
      <c r="J10" s="28"/>
      <c r="K10" s="28"/>
      <c r="L10" s="28"/>
      <c r="M10" s="28"/>
      <c r="N10" s="28">
        <v>95000</v>
      </c>
      <c r="O10" s="26">
        <v>2</v>
      </c>
      <c r="P10" s="27" t="s">
        <v>17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2" customFormat="1" ht="12.75" customHeight="1">
      <c r="A11" s="26"/>
      <c r="B11" s="27" t="s">
        <v>18</v>
      </c>
      <c r="C11" s="24">
        <v>338000</v>
      </c>
      <c r="D11" s="24">
        <f>SUM(E11:AB11)-O11</f>
        <v>338000</v>
      </c>
      <c r="E11" s="28">
        <f>E13+E12</f>
        <v>322000</v>
      </c>
      <c r="F11" s="28">
        <f>F13+F12</f>
        <v>16000</v>
      </c>
      <c r="G11" s="28"/>
      <c r="H11" s="28"/>
      <c r="I11" s="28"/>
      <c r="J11" s="28"/>
      <c r="K11" s="28"/>
      <c r="L11" s="28"/>
      <c r="M11" s="28">
        <f aca="true" t="shared" si="0" ref="M11:Y11">SUM(M12:M14)</f>
        <v>0</v>
      </c>
      <c r="N11" s="28">
        <f t="shared" si="0"/>
        <v>0</v>
      </c>
      <c r="O11" s="26"/>
      <c r="P11" s="27" t="s">
        <v>18</v>
      </c>
      <c r="Q11" s="28">
        <f t="shared" si="0"/>
        <v>0</v>
      </c>
      <c r="R11" s="28">
        <f t="shared" si="0"/>
        <v>0</v>
      </c>
      <c r="S11" s="28">
        <f t="shared" si="0"/>
        <v>0</v>
      </c>
      <c r="T11" s="28">
        <f t="shared" si="0"/>
        <v>0</v>
      </c>
      <c r="U11" s="28">
        <f t="shared" si="0"/>
        <v>0</v>
      </c>
      <c r="V11" s="28">
        <f t="shared" si="0"/>
        <v>0</v>
      </c>
      <c r="W11" s="28">
        <f t="shared" si="0"/>
        <v>0</v>
      </c>
      <c r="X11" s="28">
        <f t="shared" si="0"/>
        <v>0</v>
      </c>
      <c r="Y11" s="28">
        <f t="shared" si="0"/>
        <v>0</v>
      </c>
      <c r="Z11" s="28"/>
      <c r="AA11" s="28"/>
      <c r="AB11" s="28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2" customFormat="1" ht="12.75" customHeight="1">
      <c r="A12" s="26"/>
      <c r="B12" s="27" t="s">
        <v>19</v>
      </c>
      <c r="C12" s="24">
        <v>202000</v>
      </c>
      <c r="D12" s="24">
        <f>SUM(E12:AB12)-O12</f>
        <v>202000</v>
      </c>
      <c r="E12" s="28">
        <v>202000</v>
      </c>
      <c r="F12" s="28"/>
      <c r="G12" s="28"/>
      <c r="H12" s="28"/>
      <c r="I12" s="28"/>
      <c r="J12" s="28"/>
      <c r="K12" s="28"/>
      <c r="L12" s="28"/>
      <c r="M12" s="28"/>
      <c r="N12" s="28"/>
      <c r="O12" s="26"/>
      <c r="P12" s="27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s="2" customFormat="1" ht="12.75" customHeight="1">
      <c r="A13" s="26"/>
      <c r="B13" s="27" t="s">
        <v>20</v>
      </c>
      <c r="C13" s="24">
        <v>136000</v>
      </c>
      <c r="D13" s="24">
        <f>SUM(E13:AB13)-O13</f>
        <v>136000</v>
      </c>
      <c r="E13" s="28">
        <v>120000</v>
      </c>
      <c r="F13" s="28">
        <v>16000</v>
      </c>
      <c r="G13" s="28"/>
      <c r="H13" s="28"/>
      <c r="I13" s="28"/>
      <c r="J13" s="28"/>
      <c r="K13" s="28"/>
      <c r="L13" s="28"/>
      <c r="M13" s="28"/>
      <c r="N13" s="28"/>
      <c r="O13" s="26"/>
      <c r="P13" s="27" t="s">
        <v>20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s="2" customFormat="1" ht="12.75" customHeight="1">
      <c r="A14" s="26">
        <v>3</v>
      </c>
      <c r="B14" s="27" t="s">
        <v>21</v>
      </c>
      <c r="C14" s="24">
        <v>2040000</v>
      </c>
      <c r="D14" s="24">
        <f>SUM(E14:AB14)-O14</f>
        <v>2040000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6">
        <v>3</v>
      </c>
      <c r="P14" s="27" t="s">
        <v>21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>
        <f>AA16+AA15</f>
        <v>2040000</v>
      </c>
      <c r="AB14" s="28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s="2" customFormat="1" ht="12.75" customHeight="1">
      <c r="A15" s="26"/>
      <c r="B15" s="27" t="s">
        <v>19</v>
      </c>
      <c r="C15" s="24">
        <v>800000</v>
      </c>
      <c r="D15" s="24">
        <f>SUM(E15:AB15)-O15</f>
        <v>800000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6"/>
      <c r="P15" s="27" t="s">
        <v>19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>
        <v>800000</v>
      </c>
      <c r="AB15" s="28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s="2" customFormat="1" ht="12.75" customHeight="1">
      <c r="A16" s="26"/>
      <c r="B16" s="27" t="s">
        <v>20</v>
      </c>
      <c r="C16" s="24">
        <v>1240000</v>
      </c>
      <c r="D16" s="24">
        <f>SUM(E16:AB16)-O16</f>
        <v>1240000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6"/>
      <c r="P16" s="27" t="s">
        <v>20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>
        <v>1240000</v>
      </c>
      <c r="AB16" s="28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s="2" customFormat="1" ht="12.75" customHeight="1">
      <c r="A17" s="26">
        <v>4</v>
      </c>
      <c r="B17" s="27" t="s">
        <v>22</v>
      </c>
      <c r="C17" s="24"/>
      <c r="D17" s="24">
        <f>SUM(E17:AB17)-O17</f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6">
        <v>4</v>
      </c>
      <c r="P17" s="27" t="s">
        <v>22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s="2" customFormat="1" ht="12.75" customHeight="1">
      <c r="A18" s="26">
        <v>5</v>
      </c>
      <c r="B18" s="27" t="s">
        <v>23</v>
      </c>
      <c r="C18" s="24"/>
      <c r="D18" s="24">
        <f>SUM(E18:AB18)-O18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6">
        <v>5</v>
      </c>
      <c r="P18" s="27" t="s">
        <v>23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>
        <f>AB19</f>
        <v>0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s="2" customFormat="1" ht="12.75" customHeight="1">
      <c r="A19" s="26"/>
      <c r="B19" s="27" t="s">
        <v>24</v>
      </c>
      <c r="C19" s="24">
        <v>3752000</v>
      </c>
      <c r="D19" s="24">
        <f>SUM(E19:AB19)-O19</f>
        <v>3752000</v>
      </c>
      <c r="E19" s="28"/>
      <c r="F19" s="28">
        <f>SUM(F20:F21)</f>
        <v>0</v>
      </c>
      <c r="G19" s="28">
        <f>SUM(G20:G21)</f>
        <v>0</v>
      </c>
      <c r="H19" s="28">
        <f>SUM(H20:H21)</f>
        <v>0</v>
      </c>
      <c r="I19" s="28">
        <f aca="true" t="shared" si="1" ref="I19:AB19">SUM(I20:I21)</f>
        <v>1054000</v>
      </c>
      <c r="J19" s="28">
        <f t="shared" si="1"/>
        <v>0</v>
      </c>
      <c r="K19" s="28">
        <f t="shared" si="1"/>
        <v>746000</v>
      </c>
      <c r="L19" s="28">
        <f t="shared" si="1"/>
        <v>0</v>
      </c>
      <c r="M19" s="28">
        <f t="shared" si="1"/>
        <v>0</v>
      </c>
      <c r="N19" s="28">
        <f t="shared" si="1"/>
        <v>152000</v>
      </c>
      <c r="O19" s="26"/>
      <c r="P19" s="27" t="s">
        <v>24</v>
      </c>
      <c r="Q19" s="28"/>
      <c r="R19" s="28">
        <f t="shared" si="1"/>
        <v>0</v>
      </c>
      <c r="S19" s="28">
        <f t="shared" si="1"/>
        <v>1200000</v>
      </c>
      <c r="T19" s="28">
        <f t="shared" si="1"/>
        <v>600000</v>
      </c>
      <c r="U19" s="28">
        <f t="shared" si="1"/>
        <v>0</v>
      </c>
      <c r="V19" s="28">
        <f t="shared" si="1"/>
        <v>0</v>
      </c>
      <c r="W19" s="28">
        <f t="shared" si="1"/>
        <v>0</v>
      </c>
      <c r="X19" s="28">
        <f t="shared" si="1"/>
        <v>0</v>
      </c>
      <c r="Y19" s="28">
        <f t="shared" si="1"/>
        <v>0</v>
      </c>
      <c r="Z19" s="28">
        <f t="shared" si="1"/>
        <v>0</v>
      </c>
      <c r="AA19" s="28">
        <f t="shared" si="1"/>
        <v>0</v>
      </c>
      <c r="AB19" s="28">
        <f t="shared" si="1"/>
        <v>0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2" customFormat="1" ht="12.75" customHeight="1">
      <c r="A20" s="26"/>
      <c r="B20" s="27" t="s">
        <v>19</v>
      </c>
      <c r="C20" s="24">
        <v>2978000</v>
      </c>
      <c r="D20" s="24">
        <f>SUM(E20:AB20)-O20</f>
        <v>2978000</v>
      </c>
      <c r="E20" s="28"/>
      <c r="F20" s="28"/>
      <c r="G20" s="28"/>
      <c r="H20" s="28"/>
      <c r="I20" s="28">
        <f>714000+340000</f>
        <v>1054000</v>
      </c>
      <c r="J20" s="28"/>
      <c r="K20" s="28">
        <f>322000+424000</f>
        <v>746000</v>
      </c>
      <c r="L20" s="28"/>
      <c r="M20" s="28"/>
      <c r="N20" s="28">
        <v>152000</v>
      </c>
      <c r="O20" s="26"/>
      <c r="P20" s="27" t="s">
        <v>19</v>
      </c>
      <c r="Q20" s="28"/>
      <c r="R20" s="28"/>
      <c r="S20" s="28">
        <v>426000</v>
      </c>
      <c r="T20" s="28">
        <f>31000+569000</f>
        <v>600000</v>
      </c>
      <c r="U20" s="28"/>
      <c r="V20" s="28"/>
      <c r="W20" s="28"/>
      <c r="X20" s="28"/>
      <c r="Y20" s="28"/>
      <c r="Z20" s="28"/>
      <c r="AA20" s="28"/>
      <c r="AB20" s="2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s="2" customFormat="1" ht="12.75" customHeight="1">
      <c r="A21" s="26"/>
      <c r="B21" s="27" t="s">
        <v>20</v>
      </c>
      <c r="C21" s="24">
        <v>774000</v>
      </c>
      <c r="D21" s="24">
        <f>SUM(E21:AB21)-O21</f>
        <v>774000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/>
      <c r="P21" s="27" t="s">
        <v>20</v>
      </c>
      <c r="Q21" s="28"/>
      <c r="R21" s="28"/>
      <c r="S21" s="28">
        <v>774000</v>
      </c>
      <c r="T21" s="28"/>
      <c r="U21" s="28"/>
      <c r="V21" s="28"/>
      <c r="W21" s="28"/>
      <c r="X21" s="28"/>
      <c r="Y21" s="28"/>
      <c r="Z21" s="28"/>
      <c r="AA21" s="28"/>
      <c r="AB21" s="28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s="2" customFormat="1" ht="12.75" customHeight="1">
      <c r="A22" s="26">
        <v>6</v>
      </c>
      <c r="B22" s="27" t="s">
        <v>25</v>
      </c>
      <c r="C22" s="24">
        <v>115000</v>
      </c>
      <c r="D22" s="24">
        <f>SUM(E22:AB22)-O22</f>
        <v>115000</v>
      </c>
      <c r="E22" s="28">
        <v>95000</v>
      </c>
      <c r="F22" s="28">
        <v>15000</v>
      </c>
      <c r="G22" s="28"/>
      <c r="H22" s="28"/>
      <c r="I22" s="28"/>
      <c r="J22" s="28"/>
      <c r="K22" s="28"/>
      <c r="L22" s="28"/>
      <c r="M22" s="28"/>
      <c r="N22" s="28">
        <v>5000</v>
      </c>
      <c r="O22" s="26">
        <v>6</v>
      </c>
      <c r="P22" s="27" t="s">
        <v>25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s="3" customFormat="1" ht="12.75" customHeight="1">
      <c r="A23" s="22" t="s">
        <v>6</v>
      </c>
      <c r="B23" s="23" t="s">
        <v>26</v>
      </c>
      <c r="C23" s="24">
        <v>190299000</v>
      </c>
      <c r="D23" s="24">
        <f>D54+D45+D37+D27+D24</f>
        <v>190299000</v>
      </c>
      <c r="E23" s="24">
        <f>E24+E27+E37+E45+E54</f>
        <v>7251000</v>
      </c>
      <c r="F23" s="24">
        <f aca="true" t="shared" si="2" ref="F23:AB23">F24+F27+F37+F45+F54</f>
        <v>4089000</v>
      </c>
      <c r="G23" s="24">
        <f>G24+G27+G37+G45+G54</f>
        <v>6410000</v>
      </c>
      <c r="H23" s="24">
        <f t="shared" si="2"/>
        <v>200000</v>
      </c>
      <c r="I23" s="24">
        <f t="shared" si="2"/>
        <v>9203000</v>
      </c>
      <c r="J23" s="24">
        <f t="shared" si="2"/>
        <v>2700000</v>
      </c>
      <c r="K23" s="24">
        <f t="shared" si="2"/>
        <v>9279000</v>
      </c>
      <c r="L23" s="24">
        <f t="shared" si="2"/>
        <v>1500000</v>
      </c>
      <c r="M23" s="24">
        <f t="shared" si="2"/>
        <v>2752000</v>
      </c>
      <c r="N23" s="24">
        <f t="shared" si="2"/>
        <v>1572000</v>
      </c>
      <c r="O23" s="22" t="s">
        <v>6</v>
      </c>
      <c r="P23" s="23" t="s">
        <v>26</v>
      </c>
      <c r="Q23" s="24">
        <f t="shared" si="2"/>
        <v>2158000</v>
      </c>
      <c r="R23" s="24">
        <f t="shared" si="2"/>
        <v>5537000</v>
      </c>
      <c r="S23" s="24">
        <f t="shared" si="2"/>
        <v>28567000</v>
      </c>
      <c r="T23" s="24">
        <f t="shared" si="2"/>
        <v>2210000</v>
      </c>
      <c r="U23" s="24">
        <f t="shared" si="2"/>
        <v>17156000</v>
      </c>
      <c r="V23" s="24">
        <f t="shared" si="2"/>
        <v>15049000</v>
      </c>
      <c r="W23" s="24">
        <f t="shared" si="2"/>
        <v>16225000</v>
      </c>
      <c r="X23" s="24">
        <f t="shared" si="2"/>
        <v>15124000</v>
      </c>
      <c r="Y23" s="24">
        <f t="shared" si="2"/>
        <v>16154000</v>
      </c>
      <c r="Z23" s="24">
        <f t="shared" si="2"/>
        <v>15718000</v>
      </c>
      <c r="AA23" s="24">
        <f t="shared" si="2"/>
        <v>6693000</v>
      </c>
      <c r="AB23" s="24">
        <f t="shared" si="2"/>
        <v>4753000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s="3" customFormat="1" ht="12.75" customHeight="1">
      <c r="A24" s="22">
        <v>1</v>
      </c>
      <c r="B24" s="23" t="s">
        <v>27</v>
      </c>
      <c r="C24" s="24">
        <v>12530000</v>
      </c>
      <c r="D24" s="24">
        <f>SUM(E24:AB24)-O24</f>
        <v>12530000</v>
      </c>
      <c r="E24" s="24">
        <f>SUM(E25:E26)</f>
        <v>5801000</v>
      </c>
      <c r="F24" s="24">
        <f>SUM(F25:F26)</f>
        <v>4089000</v>
      </c>
      <c r="G24" s="24">
        <f>SUM(G25:G26)</f>
        <v>2640000</v>
      </c>
      <c r="H24" s="24">
        <f>SUM(H25:H26)</f>
        <v>0</v>
      </c>
      <c r="I24" s="24">
        <f aca="true" t="shared" si="3" ref="I24:AB24">SUM(I25:I26)</f>
        <v>0</v>
      </c>
      <c r="J24" s="24">
        <f t="shared" si="3"/>
        <v>0</v>
      </c>
      <c r="K24" s="24">
        <f t="shared" si="3"/>
        <v>0</v>
      </c>
      <c r="L24" s="24">
        <f t="shared" si="3"/>
        <v>0</v>
      </c>
      <c r="M24" s="24">
        <f t="shared" si="3"/>
        <v>0</v>
      </c>
      <c r="N24" s="24">
        <f t="shared" si="3"/>
        <v>0</v>
      </c>
      <c r="O24" s="22">
        <v>1</v>
      </c>
      <c r="P24" s="23" t="s">
        <v>27</v>
      </c>
      <c r="Q24" s="24">
        <f t="shared" si="3"/>
        <v>0</v>
      </c>
      <c r="R24" s="24">
        <f t="shared" si="3"/>
        <v>0</v>
      </c>
      <c r="S24" s="24">
        <f t="shared" si="3"/>
        <v>0</v>
      </c>
      <c r="T24" s="24">
        <f t="shared" si="3"/>
        <v>0</v>
      </c>
      <c r="U24" s="24">
        <f t="shared" si="3"/>
        <v>0</v>
      </c>
      <c r="V24" s="24">
        <f t="shared" si="3"/>
        <v>0</v>
      </c>
      <c r="W24" s="24">
        <f t="shared" si="3"/>
        <v>0</v>
      </c>
      <c r="X24" s="24">
        <f t="shared" si="3"/>
        <v>0</v>
      </c>
      <c r="Y24" s="24">
        <f t="shared" si="3"/>
        <v>0</v>
      </c>
      <c r="Z24" s="24">
        <f t="shared" si="3"/>
        <v>0</v>
      </c>
      <c r="AA24" s="24">
        <f t="shared" si="3"/>
        <v>0</v>
      </c>
      <c r="AB24" s="24">
        <f t="shared" si="3"/>
        <v>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s="2" customFormat="1" ht="12.75" customHeight="1">
      <c r="A25" s="26"/>
      <c r="B25" s="27" t="s">
        <v>28</v>
      </c>
      <c r="C25" s="24">
        <v>7360000</v>
      </c>
      <c r="D25" s="24">
        <f>SUM(E25:AB25)-O25</f>
        <v>7360000</v>
      </c>
      <c r="E25" s="28">
        <v>4046000</v>
      </c>
      <c r="F25" s="28">
        <v>1684000</v>
      </c>
      <c r="G25" s="28">
        <v>1630000</v>
      </c>
      <c r="H25" s="28"/>
      <c r="I25" s="28"/>
      <c r="J25" s="28"/>
      <c r="K25" s="28"/>
      <c r="L25" s="28"/>
      <c r="M25" s="28"/>
      <c r="N25" s="28"/>
      <c r="O25" s="26"/>
      <c r="P25" s="27" t="s">
        <v>28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s="2" customFormat="1" ht="12.75" customHeight="1">
      <c r="A26" s="26"/>
      <c r="B26" s="27" t="s">
        <v>29</v>
      </c>
      <c r="C26" s="24">
        <v>5170000</v>
      </c>
      <c r="D26" s="24">
        <f>SUM(E26:AB26)-O26</f>
        <v>5170000</v>
      </c>
      <c r="E26" s="28">
        <v>1755000</v>
      </c>
      <c r="F26" s="28">
        <v>2405000</v>
      </c>
      <c r="G26" s="28">
        <v>1010000</v>
      </c>
      <c r="H26" s="28"/>
      <c r="I26" s="28"/>
      <c r="J26" s="28"/>
      <c r="K26" s="28"/>
      <c r="L26" s="28"/>
      <c r="M26" s="28"/>
      <c r="N26" s="28"/>
      <c r="O26" s="26"/>
      <c r="P26" s="27" t="s">
        <v>29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s="3" customFormat="1" ht="12.75" customHeight="1">
      <c r="A27" s="22">
        <v>2</v>
      </c>
      <c r="B27" s="23" t="s">
        <v>30</v>
      </c>
      <c r="C27" s="24">
        <v>97940000</v>
      </c>
      <c r="D27" s="24">
        <f>SUM(E27:AB27)-O27</f>
        <v>97940000</v>
      </c>
      <c r="E27" s="24">
        <f aca="true" t="shared" si="4" ref="E27:AB27">E28+E31+E34</f>
        <v>1450000</v>
      </c>
      <c r="F27" s="24">
        <f t="shared" si="4"/>
        <v>0</v>
      </c>
      <c r="G27" s="24">
        <f t="shared" si="4"/>
        <v>0</v>
      </c>
      <c r="H27" s="24">
        <f t="shared" si="4"/>
        <v>200000</v>
      </c>
      <c r="I27" s="24">
        <f t="shared" si="4"/>
        <v>9203000</v>
      </c>
      <c r="J27" s="24">
        <f t="shared" si="4"/>
        <v>2700000</v>
      </c>
      <c r="K27" s="24">
        <f t="shared" si="4"/>
        <v>9279000</v>
      </c>
      <c r="L27" s="24">
        <f t="shared" si="4"/>
        <v>1500000</v>
      </c>
      <c r="M27" s="24">
        <f t="shared" si="4"/>
        <v>2752000</v>
      </c>
      <c r="N27" s="24">
        <f t="shared" si="4"/>
        <v>1572000</v>
      </c>
      <c r="O27" s="22">
        <v>2</v>
      </c>
      <c r="P27" s="23" t="s">
        <v>30</v>
      </c>
      <c r="Q27" s="24">
        <f t="shared" si="4"/>
        <v>2158000</v>
      </c>
      <c r="R27" s="24">
        <f t="shared" si="4"/>
        <v>5537000</v>
      </c>
      <c r="S27" s="24">
        <f t="shared" si="4"/>
        <v>28567000</v>
      </c>
      <c r="T27" s="24">
        <f t="shared" si="4"/>
        <v>2210000</v>
      </c>
      <c r="U27" s="24">
        <f t="shared" si="4"/>
        <v>5019000</v>
      </c>
      <c r="V27" s="24">
        <f t="shared" si="4"/>
        <v>4286000</v>
      </c>
      <c r="W27" s="24">
        <f t="shared" si="4"/>
        <v>4098000</v>
      </c>
      <c r="X27" s="24">
        <f t="shared" si="4"/>
        <v>4599000</v>
      </c>
      <c r="Y27" s="24">
        <f t="shared" si="4"/>
        <v>4357000</v>
      </c>
      <c r="Z27" s="24">
        <f t="shared" si="4"/>
        <v>3700000</v>
      </c>
      <c r="AA27" s="24">
        <f t="shared" si="4"/>
        <v>0</v>
      </c>
      <c r="AB27" s="24">
        <f t="shared" si="4"/>
        <v>4753000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s="7" customFormat="1" ht="12.75" customHeight="1">
      <c r="A28" s="29" t="s">
        <v>7</v>
      </c>
      <c r="B28" s="30" t="s">
        <v>33</v>
      </c>
      <c r="C28" s="31">
        <v>56994000</v>
      </c>
      <c r="D28" s="31">
        <f>(SUM(E28:N28))+(SUM(Q28:AB28))</f>
        <v>56994000</v>
      </c>
      <c r="E28" s="31">
        <f>SUM(E29:E30)</f>
        <v>0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 aca="true" t="shared" si="5" ref="I28:AB28">SUM(I29:I30)</f>
        <v>0</v>
      </c>
      <c r="J28" s="31">
        <f t="shared" si="5"/>
        <v>0</v>
      </c>
      <c r="K28" s="31">
        <f t="shared" si="5"/>
        <v>0</v>
      </c>
      <c r="L28" s="31">
        <f t="shared" si="5"/>
        <v>0</v>
      </c>
      <c r="M28" s="31">
        <f t="shared" si="5"/>
        <v>0</v>
      </c>
      <c r="N28" s="31">
        <f t="shared" si="5"/>
        <v>0</v>
      </c>
      <c r="O28" s="29" t="s">
        <v>7</v>
      </c>
      <c r="P28" s="30" t="s">
        <v>33</v>
      </c>
      <c r="Q28" s="31">
        <f t="shared" si="5"/>
        <v>0</v>
      </c>
      <c r="R28" s="31">
        <f t="shared" si="5"/>
        <v>5537000</v>
      </c>
      <c r="S28" s="31">
        <f t="shared" si="5"/>
        <v>28567000</v>
      </c>
      <c r="T28" s="31">
        <f t="shared" si="5"/>
        <v>0</v>
      </c>
      <c r="U28" s="31">
        <f t="shared" si="5"/>
        <v>3783000</v>
      </c>
      <c r="V28" s="31">
        <f t="shared" si="5"/>
        <v>4057000</v>
      </c>
      <c r="W28" s="31">
        <f t="shared" si="5"/>
        <v>3833000</v>
      </c>
      <c r="X28" s="31">
        <f t="shared" si="5"/>
        <v>3370000</v>
      </c>
      <c r="Y28" s="31">
        <f t="shared" si="5"/>
        <v>4147000</v>
      </c>
      <c r="Z28" s="31">
        <f t="shared" si="5"/>
        <v>3700000</v>
      </c>
      <c r="AA28" s="31">
        <f t="shared" si="5"/>
        <v>0</v>
      </c>
      <c r="AB28" s="31">
        <f t="shared" si="5"/>
        <v>0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s="2" customFormat="1" ht="12.75" customHeight="1">
      <c r="A29" s="26"/>
      <c r="B29" s="27" t="s">
        <v>31</v>
      </c>
      <c r="C29" s="24">
        <v>33991000</v>
      </c>
      <c r="D29" s="24">
        <f>SUM(E29:AB29)-O29</f>
        <v>33991000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  <c r="P29" s="27" t="s">
        <v>31</v>
      </c>
      <c r="Q29" s="28"/>
      <c r="R29" s="28">
        <v>2537000</v>
      </c>
      <c r="S29" s="28">
        <v>11574000</v>
      </c>
      <c r="T29" s="28"/>
      <c r="U29" s="28">
        <v>3283000</v>
      </c>
      <c r="V29" s="28">
        <v>3557000</v>
      </c>
      <c r="W29" s="28">
        <v>3333000</v>
      </c>
      <c r="X29" s="28">
        <v>2870000</v>
      </c>
      <c r="Y29" s="28">
        <v>3647000</v>
      </c>
      <c r="Z29" s="28">
        <v>3190000</v>
      </c>
      <c r="AA29" s="28"/>
      <c r="AB29" s="28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s="2" customFormat="1" ht="12.75" customHeight="1">
      <c r="A30" s="26"/>
      <c r="B30" s="27" t="s">
        <v>32</v>
      </c>
      <c r="C30" s="24">
        <v>23003000</v>
      </c>
      <c r="D30" s="24">
        <f>SUM(E30:AB30)-O30</f>
        <v>23003000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6"/>
      <c r="P30" s="27" t="s">
        <v>32</v>
      </c>
      <c r="Q30" s="28"/>
      <c r="R30" s="28">
        <v>3000000</v>
      </c>
      <c r="S30" s="28">
        <f>11993000+5000000</f>
        <v>16993000</v>
      </c>
      <c r="T30" s="28"/>
      <c r="U30" s="28">
        <v>500000</v>
      </c>
      <c r="V30" s="28">
        <v>500000</v>
      </c>
      <c r="W30" s="28">
        <v>500000</v>
      </c>
      <c r="X30" s="28">
        <v>500000</v>
      </c>
      <c r="Y30" s="28">
        <v>500000</v>
      </c>
      <c r="Z30" s="28">
        <v>510000</v>
      </c>
      <c r="AA30" s="28"/>
      <c r="AB30" s="28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s="7" customFormat="1" ht="12.75" customHeight="1">
      <c r="A31" s="29" t="s">
        <v>9</v>
      </c>
      <c r="B31" s="30" t="s">
        <v>34</v>
      </c>
      <c r="C31" s="31">
        <v>39496000</v>
      </c>
      <c r="D31" s="31">
        <f>(SUM(E31:N31))+(SUM(Q31:AB31))</f>
        <v>39496000</v>
      </c>
      <c r="E31" s="31">
        <f>SUM(E32:E33)</f>
        <v>0</v>
      </c>
      <c r="F31" s="31">
        <f>SUM(F32:F33)</f>
        <v>0</v>
      </c>
      <c r="G31" s="31">
        <f>SUM(G32:G33)</f>
        <v>0</v>
      </c>
      <c r="H31" s="31">
        <f>SUM(H32:H33)</f>
        <v>200000</v>
      </c>
      <c r="I31" s="31">
        <f aca="true" t="shared" si="6" ref="I31:AB31">SUM(I32:I33)</f>
        <v>9203000</v>
      </c>
      <c r="J31" s="31">
        <f t="shared" si="6"/>
        <v>2700000</v>
      </c>
      <c r="K31" s="31">
        <f t="shared" si="6"/>
        <v>9279000</v>
      </c>
      <c r="L31" s="31">
        <f t="shared" si="6"/>
        <v>1500000</v>
      </c>
      <c r="M31" s="31">
        <f t="shared" si="6"/>
        <v>2752000</v>
      </c>
      <c r="N31" s="31">
        <f t="shared" si="6"/>
        <v>1572000</v>
      </c>
      <c r="O31" s="29" t="s">
        <v>9</v>
      </c>
      <c r="P31" s="30" t="s">
        <v>34</v>
      </c>
      <c r="Q31" s="31">
        <f t="shared" si="6"/>
        <v>2158000</v>
      </c>
      <c r="R31" s="31">
        <f t="shared" si="6"/>
        <v>0</v>
      </c>
      <c r="S31" s="31">
        <f t="shared" si="6"/>
        <v>0</v>
      </c>
      <c r="T31" s="31">
        <f t="shared" si="6"/>
        <v>2210000</v>
      </c>
      <c r="U31" s="31">
        <f t="shared" si="6"/>
        <v>1236000</v>
      </c>
      <c r="V31" s="31">
        <f t="shared" si="6"/>
        <v>229000</v>
      </c>
      <c r="W31" s="31">
        <f t="shared" si="6"/>
        <v>265000</v>
      </c>
      <c r="X31" s="31">
        <f t="shared" si="6"/>
        <v>1229000</v>
      </c>
      <c r="Y31" s="31">
        <f t="shared" si="6"/>
        <v>210000</v>
      </c>
      <c r="Z31" s="31">
        <f t="shared" si="6"/>
        <v>0</v>
      </c>
      <c r="AA31" s="31">
        <f t="shared" si="6"/>
        <v>0</v>
      </c>
      <c r="AB31" s="31">
        <f t="shared" si="6"/>
        <v>4753000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ht="12.75" customHeight="1">
      <c r="A32" s="26"/>
      <c r="B32" s="27" t="s">
        <v>31</v>
      </c>
      <c r="C32" s="24">
        <v>24733000</v>
      </c>
      <c r="D32" s="24">
        <f>SUM(E32:AB32)-O32</f>
        <v>24733000</v>
      </c>
      <c r="E32" s="28"/>
      <c r="F32" s="28"/>
      <c r="G32" s="28"/>
      <c r="H32" s="28"/>
      <c r="I32" s="28">
        <v>8870000</v>
      </c>
      <c r="J32" s="28"/>
      <c r="K32" s="28">
        <v>7769000</v>
      </c>
      <c r="L32" s="28"/>
      <c r="M32" s="28"/>
      <c r="N32" s="28">
        <v>1127000</v>
      </c>
      <c r="O32" s="26"/>
      <c r="P32" s="27" t="s">
        <v>31</v>
      </c>
      <c r="Q32" s="28">
        <v>1458000</v>
      </c>
      <c r="R32" s="28"/>
      <c r="S32" s="28"/>
      <c r="T32" s="28">
        <v>1701000</v>
      </c>
      <c r="U32" s="28"/>
      <c r="V32" s="28"/>
      <c r="W32" s="28"/>
      <c r="X32" s="28"/>
      <c r="Y32" s="28"/>
      <c r="Z32" s="28"/>
      <c r="AA32" s="28"/>
      <c r="AB32" s="28">
        <v>3808000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2" customFormat="1" ht="12.75" customHeight="1">
      <c r="A33" s="26"/>
      <c r="B33" s="27" t="s">
        <v>32</v>
      </c>
      <c r="C33" s="24">
        <v>14763000</v>
      </c>
      <c r="D33" s="24">
        <f>SUM(E33:AB33)-O33</f>
        <v>14763000</v>
      </c>
      <c r="E33" s="28"/>
      <c r="F33" s="28"/>
      <c r="G33" s="28"/>
      <c r="H33" s="28">
        <v>200000</v>
      </c>
      <c r="I33" s="28">
        <v>333000</v>
      </c>
      <c r="J33" s="28">
        <v>2700000</v>
      </c>
      <c r="K33" s="28">
        <v>1510000</v>
      </c>
      <c r="L33" s="28">
        <v>1500000</v>
      </c>
      <c r="M33" s="28">
        <v>2752000</v>
      </c>
      <c r="N33" s="28">
        <v>445000</v>
      </c>
      <c r="O33" s="26"/>
      <c r="P33" s="27" t="s">
        <v>32</v>
      </c>
      <c r="Q33" s="28">
        <v>700000</v>
      </c>
      <c r="R33" s="28"/>
      <c r="S33" s="28"/>
      <c r="T33" s="28">
        <v>509000</v>
      </c>
      <c r="U33" s="28">
        <v>1236000</v>
      </c>
      <c r="V33" s="28">
        <v>229000</v>
      </c>
      <c r="W33" s="28">
        <v>265000</v>
      </c>
      <c r="X33" s="28">
        <v>1229000</v>
      </c>
      <c r="Y33" s="28">
        <v>210000</v>
      </c>
      <c r="Z33" s="28"/>
      <c r="AA33" s="28"/>
      <c r="AB33" s="28">
        <v>945000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s="7" customFormat="1" ht="12.75" customHeight="1">
      <c r="A34" s="29" t="s">
        <v>8</v>
      </c>
      <c r="B34" s="30" t="s">
        <v>35</v>
      </c>
      <c r="C34" s="24">
        <v>1450000</v>
      </c>
      <c r="D34" s="31">
        <f>(SUM(E34:N34))+(SUM(Q34:AB34))</f>
        <v>1450000</v>
      </c>
      <c r="E34" s="31">
        <f aca="true" t="shared" si="7" ref="E34:AB34">SUM(E35:E36)</f>
        <v>1450000</v>
      </c>
      <c r="F34" s="31">
        <f t="shared" si="7"/>
        <v>0</v>
      </c>
      <c r="G34" s="31">
        <f t="shared" si="7"/>
        <v>0</v>
      </c>
      <c r="H34" s="31">
        <f t="shared" si="7"/>
        <v>0</v>
      </c>
      <c r="I34" s="31">
        <f t="shared" si="7"/>
        <v>0</v>
      </c>
      <c r="J34" s="31">
        <f t="shared" si="7"/>
        <v>0</v>
      </c>
      <c r="K34" s="31">
        <f t="shared" si="7"/>
        <v>0</v>
      </c>
      <c r="L34" s="31">
        <f t="shared" si="7"/>
        <v>0</v>
      </c>
      <c r="M34" s="31">
        <f t="shared" si="7"/>
        <v>0</v>
      </c>
      <c r="N34" s="31">
        <f t="shared" si="7"/>
        <v>0</v>
      </c>
      <c r="O34" s="29" t="s">
        <v>8</v>
      </c>
      <c r="P34" s="30" t="s">
        <v>35</v>
      </c>
      <c r="Q34" s="31">
        <f>SUM(Q35:Q36)</f>
        <v>0</v>
      </c>
      <c r="R34" s="31">
        <f t="shared" si="7"/>
        <v>0</v>
      </c>
      <c r="S34" s="31">
        <f t="shared" si="7"/>
        <v>0</v>
      </c>
      <c r="T34" s="31">
        <f t="shared" si="7"/>
        <v>0</v>
      </c>
      <c r="U34" s="31">
        <f t="shared" si="7"/>
        <v>0</v>
      </c>
      <c r="V34" s="31">
        <f t="shared" si="7"/>
        <v>0</v>
      </c>
      <c r="W34" s="31">
        <f t="shared" si="7"/>
        <v>0</v>
      </c>
      <c r="X34" s="31">
        <f t="shared" si="7"/>
        <v>0</v>
      </c>
      <c r="Y34" s="31">
        <f t="shared" si="7"/>
        <v>0</v>
      </c>
      <c r="Z34" s="31">
        <f t="shared" si="7"/>
        <v>0</v>
      </c>
      <c r="AA34" s="31">
        <f t="shared" si="7"/>
        <v>0</v>
      </c>
      <c r="AB34" s="31">
        <f t="shared" si="7"/>
        <v>0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s="2" customFormat="1" ht="12.75" customHeight="1">
      <c r="A35" s="26"/>
      <c r="B35" s="27" t="s">
        <v>31</v>
      </c>
      <c r="C35" s="24"/>
      <c r="D35" s="24">
        <f>SUM(E35:AB35)-O35</f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6"/>
      <c r="P35" s="27" t="s">
        <v>31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s="2" customFormat="1" ht="12.75" customHeight="1">
      <c r="A36" s="26"/>
      <c r="B36" s="27" t="s">
        <v>32</v>
      </c>
      <c r="C36" s="24">
        <v>1450000</v>
      </c>
      <c r="D36" s="24">
        <f>SUM(E36:AB36)-O36</f>
        <v>1450000</v>
      </c>
      <c r="E36" s="28">
        <v>1450000</v>
      </c>
      <c r="F36" s="28"/>
      <c r="G36" s="28"/>
      <c r="H36" s="28"/>
      <c r="I36" s="28"/>
      <c r="J36" s="28"/>
      <c r="K36" s="28"/>
      <c r="L36" s="28"/>
      <c r="M36" s="28"/>
      <c r="N36" s="28"/>
      <c r="O36" s="26"/>
      <c r="P36" s="27" t="s">
        <v>32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s="2" customFormat="1" ht="12.75" customHeight="1">
      <c r="A37" s="22">
        <v>3</v>
      </c>
      <c r="B37" s="23" t="s">
        <v>36</v>
      </c>
      <c r="C37" s="24">
        <v>17740000</v>
      </c>
      <c r="D37" s="24">
        <f>SUM(E37:AB37)-O37</f>
        <v>17740000</v>
      </c>
      <c r="E37" s="24">
        <f aca="true" t="shared" si="8" ref="E37:AB37">E41+E38</f>
        <v>0</v>
      </c>
      <c r="F37" s="24">
        <f t="shared" si="8"/>
        <v>0</v>
      </c>
      <c r="G37" s="24">
        <f>G44+G38</f>
        <v>3770000</v>
      </c>
      <c r="H37" s="24">
        <f t="shared" si="8"/>
        <v>0</v>
      </c>
      <c r="I37" s="24">
        <f t="shared" si="8"/>
        <v>0</v>
      </c>
      <c r="J37" s="24">
        <f t="shared" si="8"/>
        <v>0</v>
      </c>
      <c r="K37" s="24">
        <f t="shared" si="8"/>
        <v>0</v>
      </c>
      <c r="L37" s="24">
        <f t="shared" si="8"/>
        <v>0</v>
      </c>
      <c r="M37" s="24">
        <f t="shared" si="8"/>
        <v>0</v>
      </c>
      <c r="N37" s="24">
        <f t="shared" si="8"/>
        <v>0</v>
      </c>
      <c r="O37" s="22">
        <v>3</v>
      </c>
      <c r="P37" s="23" t="s">
        <v>36</v>
      </c>
      <c r="Q37" s="24">
        <f t="shared" si="8"/>
        <v>0</v>
      </c>
      <c r="R37" s="24">
        <f t="shared" si="8"/>
        <v>0</v>
      </c>
      <c r="S37" s="24">
        <f t="shared" si="8"/>
        <v>0</v>
      </c>
      <c r="T37" s="24">
        <f t="shared" si="8"/>
        <v>0</v>
      </c>
      <c r="U37" s="24">
        <f t="shared" si="8"/>
        <v>2148000</v>
      </c>
      <c r="V37" s="24">
        <f t="shared" si="8"/>
        <v>2256000</v>
      </c>
      <c r="W37" s="24">
        <f t="shared" si="8"/>
        <v>2515000</v>
      </c>
      <c r="X37" s="24">
        <f t="shared" si="8"/>
        <v>1957000</v>
      </c>
      <c r="Y37" s="24">
        <f t="shared" si="8"/>
        <v>2561000</v>
      </c>
      <c r="Z37" s="24">
        <f t="shared" si="8"/>
        <v>2533000</v>
      </c>
      <c r="AA37" s="24">
        <f t="shared" si="8"/>
        <v>0</v>
      </c>
      <c r="AB37" s="24">
        <f t="shared" si="8"/>
        <v>0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s="7" customFormat="1" ht="12.75" customHeight="1">
      <c r="A38" s="29" t="s">
        <v>10</v>
      </c>
      <c r="B38" s="30" t="s">
        <v>37</v>
      </c>
      <c r="C38" s="31">
        <v>5281000</v>
      </c>
      <c r="D38" s="31">
        <f>(SUM(E38:N38))+(SUM(Q38:AB38))</f>
        <v>5281000</v>
      </c>
      <c r="E38" s="31">
        <f>SUM(E39:E40)</f>
        <v>0</v>
      </c>
      <c r="F38" s="31">
        <f>SUM(F39:F40)</f>
        <v>0</v>
      </c>
      <c r="G38" s="31">
        <f>SUM(G39:G40)</f>
        <v>738000</v>
      </c>
      <c r="H38" s="31">
        <f>SUM(H39:H40)</f>
        <v>0</v>
      </c>
      <c r="I38" s="31">
        <f aca="true" t="shared" si="9" ref="I38:AB38">SUM(I39:I40)</f>
        <v>0</v>
      </c>
      <c r="J38" s="31">
        <f t="shared" si="9"/>
        <v>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9"/>
        <v>0</v>
      </c>
      <c r="O38" s="29" t="s">
        <v>10</v>
      </c>
      <c r="P38" s="30" t="s">
        <v>37</v>
      </c>
      <c r="Q38" s="31">
        <f t="shared" si="9"/>
        <v>0</v>
      </c>
      <c r="R38" s="31">
        <f t="shared" si="9"/>
        <v>0</v>
      </c>
      <c r="S38" s="31">
        <f t="shared" si="9"/>
        <v>0</v>
      </c>
      <c r="T38" s="31">
        <f t="shared" si="9"/>
        <v>0</v>
      </c>
      <c r="U38" s="31">
        <f t="shared" si="9"/>
        <v>672000</v>
      </c>
      <c r="V38" s="31">
        <f t="shared" si="9"/>
        <v>731000</v>
      </c>
      <c r="W38" s="31">
        <f t="shared" si="9"/>
        <v>795000</v>
      </c>
      <c r="X38" s="31">
        <f t="shared" si="9"/>
        <v>521000</v>
      </c>
      <c r="Y38" s="31">
        <f t="shared" si="9"/>
        <v>1004000</v>
      </c>
      <c r="Z38" s="31">
        <f t="shared" si="9"/>
        <v>820000</v>
      </c>
      <c r="AA38" s="31">
        <f t="shared" si="9"/>
        <v>0</v>
      </c>
      <c r="AB38" s="31">
        <f t="shared" si="9"/>
        <v>0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s="2" customFormat="1" ht="12.75" customHeight="1">
      <c r="A39" s="26"/>
      <c r="B39" s="27" t="s">
        <v>31</v>
      </c>
      <c r="C39" s="24">
        <v>4543000</v>
      </c>
      <c r="D39" s="24">
        <f>SUM(E39:AB39)-O39</f>
        <v>4543000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6"/>
      <c r="P39" s="27" t="s">
        <v>31</v>
      </c>
      <c r="Q39" s="28"/>
      <c r="R39" s="28"/>
      <c r="S39" s="28"/>
      <c r="T39" s="28"/>
      <c r="U39" s="28">
        <v>672000</v>
      </c>
      <c r="V39" s="28">
        <v>731000</v>
      </c>
      <c r="W39" s="28">
        <v>795000</v>
      </c>
      <c r="X39" s="28">
        <v>521000</v>
      </c>
      <c r="Y39" s="28">
        <v>1004000</v>
      </c>
      <c r="Z39" s="28">
        <v>820000</v>
      </c>
      <c r="AA39" s="28"/>
      <c r="AB39" s="28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s="2" customFormat="1" ht="12.75" customHeight="1">
      <c r="A40" s="26"/>
      <c r="B40" s="27" t="s">
        <v>32</v>
      </c>
      <c r="C40" s="24">
        <v>738000</v>
      </c>
      <c r="D40" s="24">
        <f>SUM(E40:AB40)-O40</f>
        <v>738000</v>
      </c>
      <c r="E40" s="28"/>
      <c r="F40" s="28"/>
      <c r="G40" s="28">
        <v>738000</v>
      </c>
      <c r="H40" s="28"/>
      <c r="I40" s="28"/>
      <c r="J40" s="28"/>
      <c r="K40" s="28"/>
      <c r="L40" s="28"/>
      <c r="M40" s="28"/>
      <c r="N40" s="28"/>
      <c r="O40" s="26"/>
      <c r="P40" s="27" t="s">
        <v>32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s="3" customFormat="1" ht="12.75" customHeight="1">
      <c r="A41" s="29" t="s">
        <v>11</v>
      </c>
      <c r="B41" s="30" t="s">
        <v>38</v>
      </c>
      <c r="C41" s="31">
        <v>9427000</v>
      </c>
      <c r="D41" s="31">
        <f>(SUM(E41:N41))+(SUM(Q41:AB41))</f>
        <v>9427000</v>
      </c>
      <c r="E41" s="24">
        <f>E42</f>
        <v>0</v>
      </c>
      <c r="F41" s="24">
        <f>F42</f>
        <v>0</v>
      </c>
      <c r="G41" s="24">
        <f>G42</f>
        <v>0</v>
      </c>
      <c r="H41" s="24">
        <f>H42</f>
        <v>0</v>
      </c>
      <c r="I41" s="24">
        <f aca="true" t="shared" si="10" ref="I41:AB41">I42</f>
        <v>0</v>
      </c>
      <c r="J41" s="24">
        <f t="shared" si="10"/>
        <v>0</v>
      </c>
      <c r="K41" s="24">
        <f t="shared" si="10"/>
        <v>0</v>
      </c>
      <c r="L41" s="24">
        <f t="shared" si="10"/>
        <v>0</v>
      </c>
      <c r="M41" s="24">
        <f t="shared" si="10"/>
        <v>0</v>
      </c>
      <c r="N41" s="24">
        <f t="shared" si="10"/>
        <v>0</v>
      </c>
      <c r="O41" s="29" t="s">
        <v>11</v>
      </c>
      <c r="P41" s="30" t="s">
        <v>38</v>
      </c>
      <c r="Q41" s="31">
        <f>SUM(Q42:Q43)</f>
        <v>0</v>
      </c>
      <c r="R41" s="24">
        <f t="shared" si="10"/>
        <v>0</v>
      </c>
      <c r="S41" s="24">
        <f t="shared" si="10"/>
        <v>0</v>
      </c>
      <c r="T41" s="24">
        <f t="shared" si="10"/>
        <v>0</v>
      </c>
      <c r="U41" s="24">
        <f t="shared" si="10"/>
        <v>1476000</v>
      </c>
      <c r="V41" s="24">
        <f t="shared" si="10"/>
        <v>1525000</v>
      </c>
      <c r="W41" s="24">
        <f t="shared" si="10"/>
        <v>1720000</v>
      </c>
      <c r="X41" s="24">
        <f t="shared" si="10"/>
        <v>1436000</v>
      </c>
      <c r="Y41" s="24">
        <f t="shared" si="10"/>
        <v>1557000</v>
      </c>
      <c r="Z41" s="24">
        <f t="shared" si="10"/>
        <v>1713000</v>
      </c>
      <c r="AA41" s="24">
        <f t="shared" si="10"/>
        <v>0</v>
      </c>
      <c r="AB41" s="24">
        <f t="shared" si="10"/>
        <v>0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s="7" customFormat="1" ht="12.75" customHeight="1">
      <c r="A42" s="26"/>
      <c r="B42" s="27" t="s">
        <v>31</v>
      </c>
      <c r="C42" s="24">
        <v>9427000</v>
      </c>
      <c r="D42" s="24">
        <f>SUM(E42:AB42)-O42</f>
        <v>9427000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6"/>
      <c r="P42" s="27" t="s">
        <v>31</v>
      </c>
      <c r="Q42" s="31"/>
      <c r="R42" s="31"/>
      <c r="S42" s="31"/>
      <c r="T42" s="31"/>
      <c r="U42" s="28">
        <v>1476000</v>
      </c>
      <c r="V42" s="28">
        <v>1525000</v>
      </c>
      <c r="W42" s="28">
        <v>1720000</v>
      </c>
      <c r="X42" s="28">
        <v>1436000</v>
      </c>
      <c r="Y42" s="28">
        <v>1557000</v>
      </c>
      <c r="Z42" s="28">
        <v>1713000</v>
      </c>
      <c r="AA42" s="31"/>
      <c r="AB42" s="31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s="2" customFormat="1" ht="12.75" customHeight="1">
      <c r="A43" s="26"/>
      <c r="B43" s="27" t="s">
        <v>32</v>
      </c>
      <c r="C43" s="24">
        <v>0</v>
      </c>
      <c r="D43" s="24">
        <f>SUM(E43:AB43)-O43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6"/>
      <c r="P43" s="27" t="s">
        <v>32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s="2" customFormat="1" ht="12.75" customHeight="1">
      <c r="A44" s="54" t="s">
        <v>42</v>
      </c>
      <c r="B44" s="55" t="s">
        <v>75</v>
      </c>
      <c r="C44" s="56">
        <v>3032000</v>
      </c>
      <c r="D44" s="56">
        <f>G44</f>
        <v>3032000</v>
      </c>
      <c r="E44" s="34"/>
      <c r="F44" s="34"/>
      <c r="G44" s="34">
        <v>3032000</v>
      </c>
      <c r="H44" s="34"/>
      <c r="I44" s="34"/>
      <c r="J44" s="34"/>
      <c r="K44" s="34"/>
      <c r="L44" s="34"/>
      <c r="M44" s="34"/>
      <c r="N44" s="34"/>
      <c r="O44" s="54" t="s">
        <v>42</v>
      </c>
      <c r="P44" s="55" t="s">
        <v>75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s="2" customFormat="1" ht="12.75" customHeight="1">
      <c r="A45" s="50">
        <v>4</v>
      </c>
      <c r="B45" s="51" t="s">
        <v>39</v>
      </c>
      <c r="C45" s="52">
        <v>55396000</v>
      </c>
      <c r="D45" s="52">
        <f>SUM(E45:AB45)-O45-1000</f>
        <v>55396000</v>
      </c>
      <c r="E45" s="52">
        <f>E47</f>
        <v>0</v>
      </c>
      <c r="F45" s="52">
        <f>F47</f>
        <v>0</v>
      </c>
      <c r="G45" s="52">
        <f>G47</f>
        <v>0</v>
      </c>
      <c r="H45" s="52">
        <f>H47</f>
        <v>0</v>
      </c>
      <c r="I45" s="52">
        <f aca="true" t="shared" si="11" ref="I45:AB45">I47</f>
        <v>0</v>
      </c>
      <c r="J45" s="52">
        <f t="shared" si="11"/>
        <v>0</v>
      </c>
      <c r="K45" s="52">
        <f t="shared" si="11"/>
        <v>0</v>
      </c>
      <c r="L45" s="52">
        <f t="shared" si="11"/>
        <v>0</v>
      </c>
      <c r="M45" s="52">
        <f t="shared" si="11"/>
        <v>0</v>
      </c>
      <c r="N45" s="52">
        <f t="shared" si="11"/>
        <v>0</v>
      </c>
      <c r="O45" s="50">
        <v>4</v>
      </c>
      <c r="P45" s="51" t="s">
        <v>39</v>
      </c>
      <c r="Q45" s="53">
        <f>SUM(Q46:Q47)</f>
        <v>0</v>
      </c>
      <c r="R45" s="52">
        <f t="shared" si="11"/>
        <v>0</v>
      </c>
      <c r="S45" s="52">
        <f t="shared" si="11"/>
        <v>0</v>
      </c>
      <c r="T45" s="52">
        <f t="shared" si="11"/>
        <v>0</v>
      </c>
      <c r="U45" s="52">
        <f aca="true" t="shared" si="12" ref="U45:Z45">U47+U51</f>
        <v>9989000</v>
      </c>
      <c r="V45" s="52">
        <f t="shared" si="12"/>
        <v>8507000</v>
      </c>
      <c r="W45" s="52">
        <f t="shared" si="12"/>
        <v>9612000</v>
      </c>
      <c r="X45" s="52">
        <f t="shared" si="12"/>
        <v>8568000</v>
      </c>
      <c r="Y45" s="52">
        <f t="shared" si="12"/>
        <v>9236000</v>
      </c>
      <c r="Z45" s="52">
        <f t="shared" si="12"/>
        <v>9485000</v>
      </c>
      <c r="AA45" s="52">
        <f t="shared" si="11"/>
        <v>0</v>
      </c>
      <c r="AB45" s="52">
        <f t="shared" si="11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s="2" customFormat="1" ht="12.75" customHeight="1">
      <c r="A46" s="22"/>
      <c r="B46" s="25" t="s">
        <v>40</v>
      </c>
      <c r="C46" s="24">
        <v>0</v>
      </c>
      <c r="D46" s="24">
        <f>SUM(E46:AB46)-O46</f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2"/>
      <c r="P46" s="25" t="s">
        <v>40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s="3" customFormat="1" ht="12.75" customHeight="1">
      <c r="A47" s="22"/>
      <c r="B47" s="32" t="s">
        <v>34</v>
      </c>
      <c r="C47" s="31">
        <v>52655000</v>
      </c>
      <c r="D47" s="31">
        <f>SUM(E47:AB47)-O47</f>
        <v>52655000</v>
      </c>
      <c r="E47" s="31">
        <f>SUM(E48:E49)</f>
        <v>0</v>
      </c>
      <c r="F47" s="31">
        <f>SUM(F48:F49)</f>
        <v>0</v>
      </c>
      <c r="G47" s="31">
        <f>SUM(G48:G49)</f>
        <v>0</v>
      </c>
      <c r="H47" s="31">
        <f>SUM(H48:H49)</f>
        <v>0</v>
      </c>
      <c r="I47" s="31">
        <f aca="true" t="shared" si="13" ref="I47:AB47">SUM(I48:I49)</f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si="13"/>
        <v>0</v>
      </c>
      <c r="O47" s="22"/>
      <c r="P47" s="32" t="s">
        <v>34</v>
      </c>
      <c r="Q47" s="31"/>
      <c r="R47" s="31">
        <f t="shared" si="13"/>
        <v>0</v>
      </c>
      <c r="S47" s="31">
        <f t="shared" si="13"/>
        <v>0</v>
      </c>
      <c r="T47" s="31">
        <f t="shared" si="13"/>
        <v>0</v>
      </c>
      <c r="U47" s="31">
        <f t="shared" si="13"/>
        <v>9420000</v>
      </c>
      <c r="V47" s="31">
        <f t="shared" si="13"/>
        <v>7997000</v>
      </c>
      <c r="W47" s="31">
        <f t="shared" si="13"/>
        <v>8882000</v>
      </c>
      <c r="X47" s="31">
        <f t="shared" si="13"/>
        <v>8311000</v>
      </c>
      <c r="Y47" s="31">
        <f t="shared" si="13"/>
        <v>8850000</v>
      </c>
      <c r="Z47" s="31">
        <f t="shared" si="13"/>
        <v>9195000</v>
      </c>
      <c r="AA47" s="31">
        <f t="shared" si="13"/>
        <v>0</v>
      </c>
      <c r="AB47" s="31">
        <f t="shared" si="13"/>
        <v>0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s="7" customFormat="1" ht="12.75" customHeight="1">
      <c r="A48" s="29"/>
      <c r="B48" s="27" t="s">
        <v>31</v>
      </c>
      <c r="C48" s="24">
        <v>52655000</v>
      </c>
      <c r="D48" s="24">
        <f>SUM(E48:AB48)-O48</f>
        <v>52655000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9"/>
      <c r="P48" s="27" t="s">
        <v>31</v>
      </c>
      <c r="Q48" s="31"/>
      <c r="R48" s="31"/>
      <c r="S48" s="31"/>
      <c r="T48" s="31"/>
      <c r="U48" s="28">
        <v>9420000</v>
      </c>
      <c r="V48" s="28">
        <v>7997000</v>
      </c>
      <c r="W48" s="28">
        <v>8882000</v>
      </c>
      <c r="X48" s="28">
        <v>8311000</v>
      </c>
      <c r="Y48" s="28">
        <v>8850000</v>
      </c>
      <c r="Z48" s="28">
        <v>9195000</v>
      </c>
      <c r="AA48" s="31"/>
      <c r="AB48" s="31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s="2" customFormat="1" ht="12.75" customHeight="1">
      <c r="A49" s="26"/>
      <c r="B49" s="27" t="s">
        <v>32</v>
      </c>
      <c r="C49" s="24"/>
      <c r="D49" s="24">
        <f>SUM(E49:AB49)-O49</f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6"/>
      <c r="P49" s="27" t="s">
        <v>32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s="2" customFormat="1" ht="12.75" customHeight="1">
      <c r="A50" s="26"/>
      <c r="B50" s="25" t="s">
        <v>41</v>
      </c>
      <c r="C50" s="24"/>
      <c r="D50" s="24">
        <f>SUM(E50:AB50)-O50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6"/>
      <c r="P50" s="25" t="s">
        <v>41</v>
      </c>
      <c r="Q50" s="28"/>
      <c r="R50" s="28"/>
      <c r="S50" s="28"/>
      <c r="T50" s="28"/>
      <c r="U50" s="36"/>
      <c r="V50" s="36"/>
      <c r="W50" s="36"/>
      <c r="X50" s="36"/>
      <c r="Y50" s="36"/>
      <c r="Z50" s="28"/>
      <c r="AA50" s="46"/>
      <c r="AB50" s="28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s="2" customFormat="1" ht="12.75" customHeight="1">
      <c r="A51" s="26"/>
      <c r="B51" s="32" t="s">
        <v>34</v>
      </c>
      <c r="C51" s="31">
        <v>2741000</v>
      </c>
      <c r="D51" s="31">
        <f>SUM(E51:AB51)-O51-1000</f>
        <v>2741000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6"/>
      <c r="P51" s="32" t="s">
        <v>34</v>
      </c>
      <c r="Q51" s="31"/>
      <c r="R51" s="28"/>
      <c r="S51" s="28"/>
      <c r="T51" s="28"/>
      <c r="U51" s="49">
        <f aca="true" t="shared" si="14" ref="U51:Z51">U53</f>
        <v>569000</v>
      </c>
      <c r="V51" s="49">
        <f t="shared" si="14"/>
        <v>510000</v>
      </c>
      <c r="W51" s="49">
        <f t="shared" si="14"/>
        <v>730000</v>
      </c>
      <c r="X51" s="49">
        <f t="shared" si="14"/>
        <v>257000</v>
      </c>
      <c r="Y51" s="49">
        <f t="shared" si="14"/>
        <v>386000</v>
      </c>
      <c r="Z51" s="31">
        <f t="shared" si="14"/>
        <v>290000</v>
      </c>
      <c r="AA51" s="46"/>
      <c r="AB51" s="28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s="2" customFormat="1" ht="12.75" customHeight="1">
      <c r="A52" s="26"/>
      <c r="B52" s="27" t="s">
        <v>31</v>
      </c>
      <c r="C52" s="24">
        <v>0</v>
      </c>
      <c r="D52" s="24">
        <f>SUM(E52:AB52)-O52</f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6"/>
      <c r="P52" s="27" t="s">
        <v>31</v>
      </c>
      <c r="Q52" s="31"/>
      <c r="R52" s="28"/>
      <c r="S52" s="28"/>
      <c r="T52" s="28"/>
      <c r="U52" s="36"/>
      <c r="V52" s="36"/>
      <c r="W52" s="36"/>
      <c r="X52" s="36"/>
      <c r="Y52" s="36"/>
      <c r="Z52" s="28"/>
      <c r="AA52" s="46"/>
      <c r="AB52" s="28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s="2" customFormat="1" ht="12.75" customHeight="1">
      <c r="A53" s="26"/>
      <c r="B53" s="27" t="s">
        <v>32</v>
      </c>
      <c r="C53" s="24">
        <v>2741000</v>
      </c>
      <c r="D53" s="24">
        <f>SUM(E53:AB53)-O53-1000</f>
        <v>2741000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6"/>
      <c r="P53" s="27" t="s">
        <v>32</v>
      </c>
      <c r="Q53" s="31"/>
      <c r="R53" s="28"/>
      <c r="S53" s="28"/>
      <c r="T53" s="28"/>
      <c r="U53" s="36">
        <v>569000</v>
      </c>
      <c r="V53" s="36">
        <v>510000</v>
      </c>
      <c r="W53" s="36">
        <v>730000</v>
      </c>
      <c r="X53" s="36">
        <v>257000</v>
      </c>
      <c r="Y53" s="36">
        <v>386000</v>
      </c>
      <c r="Z53" s="28">
        <v>290000</v>
      </c>
      <c r="AA53" s="46"/>
      <c r="AB53" s="28"/>
      <c r="AC53" s="5"/>
      <c r="AD53" s="5">
        <f>U53+V53+W53+X53+Y53+Z53</f>
        <v>2742000</v>
      </c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s="2" customFormat="1" ht="12.75" customHeight="1">
      <c r="A54" s="22">
        <v>5</v>
      </c>
      <c r="B54" s="23" t="s">
        <v>43</v>
      </c>
      <c r="C54" s="24">
        <v>6693000</v>
      </c>
      <c r="D54" s="24">
        <f>SUM(D56:D58)</f>
        <v>6693000</v>
      </c>
      <c r="E54" s="24">
        <f aca="true" t="shared" si="15" ref="E54:N54">SUM(E56:E58)</f>
        <v>0</v>
      </c>
      <c r="F54" s="24">
        <f t="shared" si="15"/>
        <v>0</v>
      </c>
      <c r="G54" s="24">
        <f t="shared" si="15"/>
        <v>0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2">
        <v>5</v>
      </c>
      <c r="P54" s="23" t="s">
        <v>43</v>
      </c>
      <c r="Q54" s="28"/>
      <c r="R54" s="28"/>
      <c r="S54" s="28"/>
      <c r="T54" s="28"/>
      <c r="U54" s="36"/>
      <c r="V54" s="36"/>
      <c r="W54" s="36"/>
      <c r="X54" s="36"/>
      <c r="Y54" s="36"/>
      <c r="Z54" s="28"/>
      <c r="AA54" s="47">
        <f>AA55</f>
        <v>6693000</v>
      </c>
      <c r="AB54" s="28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s="7" customFormat="1" ht="12.75" customHeight="1">
      <c r="A55" s="29"/>
      <c r="B55" s="30" t="s">
        <v>44</v>
      </c>
      <c r="C55" s="31">
        <v>6693000</v>
      </c>
      <c r="D55" s="31">
        <f>SUM(E55:AB55)-O55</f>
        <v>6693000</v>
      </c>
      <c r="E55" s="31">
        <f>SUM(E56:E57)</f>
        <v>0</v>
      </c>
      <c r="F55" s="31">
        <f>SUM(F56:F57)</f>
        <v>0</v>
      </c>
      <c r="G55" s="31">
        <f>SUM(G56:G57)</f>
        <v>0</v>
      </c>
      <c r="H55" s="31">
        <f>SUM(H56:H57)</f>
        <v>0</v>
      </c>
      <c r="I55" s="31">
        <f aca="true" t="shared" si="16" ref="I55:AB55">SUM(I56:I57)</f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29"/>
      <c r="P55" s="30" t="s">
        <v>44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>SUM(AA56:AA58)</f>
        <v>6693000</v>
      </c>
      <c r="AB55" s="31">
        <f t="shared" si="16"/>
        <v>0</v>
      </c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5" s="2" customFormat="1" ht="12.75" customHeight="1">
      <c r="A56" s="26"/>
      <c r="B56" s="27" t="s">
        <v>31</v>
      </c>
      <c r="C56" s="24">
        <v>6683000</v>
      </c>
      <c r="D56" s="24">
        <f>SUM(E56:AB56)-O56</f>
        <v>6683000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6"/>
      <c r="P56" s="27" t="s">
        <v>31</v>
      </c>
      <c r="Q56" s="28"/>
      <c r="R56" s="28"/>
      <c r="S56" s="28"/>
      <c r="T56" s="28"/>
      <c r="U56" s="36"/>
      <c r="V56" s="36"/>
      <c r="W56" s="36"/>
      <c r="X56" s="36"/>
      <c r="Y56" s="36"/>
      <c r="Z56" s="36"/>
      <c r="AA56" s="28">
        <v>6683000</v>
      </c>
      <c r="AB56" s="28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s="2" customFormat="1" ht="12.75" customHeight="1">
      <c r="A57" s="48"/>
      <c r="B57" s="27" t="s">
        <v>32</v>
      </c>
      <c r="C57" s="24">
        <v>10000</v>
      </c>
      <c r="D57" s="24">
        <f>SUM(E57:AB57)-O57</f>
        <v>10000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8"/>
      <c r="P57" s="27" t="s">
        <v>32</v>
      </c>
      <c r="Q57" s="28"/>
      <c r="R57" s="28"/>
      <c r="S57" s="28"/>
      <c r="T57" s="28"/>
      <c r="U57" s="36"/>
      <c r="V57" s="36"/>
      <c r="W57" s="36"/>
      <c r="X57" s="36"/>
      <c r="Y57" s="36"/>
      <c r="Z57" s="36"/>
      <c r="AA57" s="28">
        <v>10000</v>
      </c>
      <c r="AB57" s="28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s="2" customFormat="1" ht="11.25" customHeight="1">
      <c r="A58" s="37"/>
      <c r="B58" s="27"/>
      <c r="C58" s="24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7"/>
      <c r="P58" s="35"/>
      <c r="Q58" s="34"/>
      <c r="R58" s="34"/>
      <c r="S58" s="34"/>
      <c r="T58" s="34"/>
      <c r="U58" s="38"/>
      <c r="V58" s="38"/>
      <c r="W58" s="38"/>
      <c r="X58" s="38"/>
      <c r="Y58" s="38"/>
      <c r="Z58" s="38"/>
      <c r="AA58" s="34"/>
      <c r="AB58" s="34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28" s="2" customFormat="1" ht="39" customHeight="1">
      <c r="A59" s="39"/>
      <c r="B59" s="40" t="s">
        <v>45</v>
      </c>
      <c r="C59" s="40"/>
      <c r="D59" s="41"/>
      <c r="E59" s="42" t="s">
        <v>46</v>
      </c>
      <c r="F59" s="42" t="s">
        <v>46</v>
      </c>
      <c r="G59" s="42" t="s">
        <v>46</v>
      </c>
      <c r="H59" s="42" t="s">
        <v>46</v>
      </c>
      <c r="I59" s="42" t="s">
        <v>46</v>
      </c>
      <c r="J59" s="42" t="s">
        <v>46</v>
      </c>
      <c r="K59" s="42" t="s">
        <v>46</v>
      </c>
      <c r="L59" s="42" t="s">
        <v>46</v>
      </c>
      <c r="M59" s="42" t="s">
        <v>46</v>
      </c>
      <c r="N59" s="42" t="s">
        <v>46</v>
      </c>
      <c r="O59" s="39"/>
      <c r="P59" s="40" t="s">
        <v>45</v>
      </c>
      <c r="Q59" s="42" t="s">
        <v>46</v>
      </c>
      <c r="R59" s="42" t="s">
        <v>46</v>
      </c>
      <c r="S59" s="42" t="s">
        <v>46</v>
      </c>
      <c r="T59" s="42" t="s">
        <v>47</v>
      </c>
      <c r="U59" s="43" t="s">
        <v>48</v>
      </c>
      <c r="V59" s="43" t="s">
        <v>49</v>
      </c>
      <c r="W59" s="42" t="s">
        <v>47</v>
      </c>
      <c r="X59" s="43" t="s">
        <v>50</v>
      </c>
      <c r="Y59" s="43" t="s">
        <v>51</v>
      </c>
      <c r="Z59" s="42" t="s">
        <v>46</v>
      </c>
      <c r="AA59" s="42" t="s">
        <v>46</v>
      </c>
      <c r="AB59" s="42" t="s">
        <v>51</v>
      </c>
    </row>
    <row r="60" spans="1:28" ht="15">
      <c r="A60" s="44"/>
      <c r="B60" s="45"/>
      <c r="C60" s="45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8" ht="15">
      <c r="A61" s="44"/>
      <c r="B61" s="45"/>
      <c r="C61" s="45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:28" ht="15">
      <c r="A62" s="44"/>
      <c r="B62" s="45"/>
      <c r="C62" s="45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:28" ht="15">
      <c r="A63" s="44"/>
      <c r="B63" s="45"/>
      <c r="C63" s="45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:28" ht="15">
      <c r="A64" s="44"/>
      <c r="B64" s="45"/>
      <c r="C64" s="45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:28" ht="15">
      <c r="A65" s="44"/>
      <c r="B65" s="45"/>
      <c r="C65" s="45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28" ht="15">
      <c r="A66" s="44"/>
      <c r="B66" s="45"/>
      <c r="C66" s="45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28" ht="15">
      <c r="A67" s="44"/>
      <c r="B67" s="45"/>
      <c r="C67" s="45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:28" ht="15">
      <c r="A68" s="44"/>
      <c r="B68" s="45"/>
      <c r="C68" s="45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</sheetData>
  <sheetProtection/>
  <mergeCells count="9">
    <mergeCell ref="I1:M1"/>
    <mergeCell ref="V1:AB1"/>
    <mergeCell ref="B5:D5"/>
    <mergeCell ref="L5:N5"/>
    <mergeCell ref="A3:N3"/>
    <mergeCell ref="A2:N2"/>
    <mergeCell ref="Z5:AB5"/>
    <mergeCell ref="O2:AB2"/>
    <mergeCell ref="O3:AB3"/>
  </mergeCells>
  <printOptions/>
  <pageMargins left="0.28" right="0" top="0" bottom="0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2022-01-07T04:11:08Z</cp:lastPrinted>
  <dcterms:created xsi:type="dcterms:W3CDTF">2013-03-29T01:17:46Z</dcterms:created>
  <dcterms:modified xsi:type="dcterms:W3CDTF">2022-01-07T04:11:35Z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